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activeTab="1"/>
  </bookViews>
  <sheets>
    <sheet name="概要" sheetId="1" r:id="rId1"/>
    <sheet name="計算シート" sheetId="2" r:id="rId2"/>
  </sheets>
  <definedNames>
    <definedName name="_xlnm.Print_Area" localSheetId="1">計算シート!$A$1:$H$43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L27" i="2" l="1"/>
  <c r="F16" i="2" l="1"/>
  <c r="F26" i="2" l="1"/>
  <c r="F28" i="2" l="1"/>
  <c r="L33" i="2"/>
  <c r="L29" i="2"/>
  <c r="K42" i="2" l="1"/>
  <c r="K40" i="2"/>
  <c r="K37" i="2"/>
  <c r="K32" i="2"/>
  <c r="K28" i="2"/>
  <c r="K30" i="2"/>
  <c r="C12" i="2"/>
  <c r="U21" i="2" l="1"/>
  <c r="U20" i="2"/>
  <c r="O30" i="2"/>
  <c r="U14" i="2" l="1"/>
  <c r="U12" i="2"/>
  <c r="U6" i="2"/>
  <c r="U4" i="2"/>
  <c r="U13" i="2"/>
  <c r="U5" i="2"/>
  <c r="L4" i="2" l="1"/>
  <c r="L8" i="2" s="1"/>
  <c r="L31" i="2" s="1"/>
  <c r="L36" i="2" s="1"/>
  <c r="L12" i="2" l="1"/>
  <c r="F29" i="2"/>
  <c r="L16" i="2" l="1"/>
  <c r="F31" i="2"/>
  <c r="L38" i="2" l="1"/>
  <c r="L41" i="2" s="1"/>
  <c r="F34" i="2" s="1"/>
  <c r="F32" i="2" l="1"/>
  <c r="L20" i="2"/>
  <c r="L24" i="2" s="1"/>
  <c r="L43" i="2" s="1"/>
  <c r="F35" i="2" s="1"/>
  <c r="F37" i="2" s="1"/>
</calcChain>
</file>

<file path=xl/comments1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黄色セルに必要項目を入力してください。
</t>
        </r>
      </text>
    </comment>
  </commentList>
</comments>
</file>

<file path=xl/sharedStrings.xml><?xml version="1.0" encoding="utf-8"?>
<sst xmlns="http://schemas.openxmlformats.org/spreadsheetml/2006/main" count="153" uniqueCount="82">
  <si>
    <t>Kr＝Exp（a + b × Loge P + c × LogeT）</t>
  </si>
  <si>
    <t>共通仮設費率</t>
  </si>
  <si>
    <t>Kr＝EXP(a+b＊LN(P)+c＊LN(T))</t>
  </si>
  <si>
    <t>（※１）Exp( )は、指数関数e ( ) を表す。e は、ネイピア数（自然対数の底）を表す。</t>
  </si>
  <si>
    <t>（※２）a,b,cは、各工種等の個別の定数を表す（詳細は、公共建築工事共通費積算基準を参照）。</t>
  </si>
  <si>
    <t>（※３）Ｐ：直接工事費（千円）T：工期（か月）</t>
  </si>
  <si>
    <t>（※４）Kr の値は、小数点以下第３位を四捨五入して２位止めとする。</t>
  </si>
  <si>
    <t>現場管理費率</t>
  </si>
  <si>
    <t>Jo＝Exp（a’ + b’ × Loge Np + c’ × LogeT）</t>
  </si>
  <si>
    <t>Jo＝EXP(a’+b’＊LN(Np)+c’＊LN(T))</t>
  </si>
  <si>
    <t>（※２）a’,b’,c’は、各工種等の個別の定数を指す（詳細は、公共建築工事共通費積算基準を参照）。</t>
  </si>
  <si>
    <t>（※３）Np：純工事費（千円）T：工期（か月）</t>
  </si>
  <si>
    <t>（※４）Joの値は、小数点以下第３位を四捨五入して２位止めとする。</t>
  </si>
  <si>
    <t>一般管理費等率</t>
  </si>
  <si>
    <t>GP＝a”+b”＊LOG10(Cp)</t>
  </si>
  <si>
    <t>（※１）a”,b”は、各工種等の個別の定数を指す（詳細は、公共建築工事共通費積算基準を参照）。</t>
  </si>
  <si>
    <t>（※２）Cp：工事原価（千円）</t>
  </si>
  <si>
    <t>（※３）Gｐの値は、小数点以下第３位を四捨五入して２位止めとする。</t>
  </si>
  <si>
    <t>建築新営</t>
    <rPh sb="0" eb="2">
      <t>ケンチク</t>
    </rPh>
    <rPh sb="2" eb="4">
      <t>シンエイ</t>
    </rPh>
    <phoneticPr fontId="1"/>
  </si>
  <si>
    <t>建築改修</t>
    <rPh sb="0" eb="2">
      <t>ケンチク</t>
    </rPh>
    <rPh sb="2" eb="4">
      <t>カイシュウ</t>
    </rPh>
    <phoneticPr fontId="1"/>
  </si>
  <si>
    <t>電気設備新営</t>
    <rPh sb="0" eb="2">
      <t>デンキ</t>
    </rPh>
    <rPh sb="2" eb="4">
      <t>セツビ</t>
    </rPh>
    <rPh sb="4" eb="6">
      <t>シンエイ</t>
    </rPh>
    <phoneticPr fontId="1"/>
  </si>
  <si>
    <t>電気設備改修</t>
    <rPh sb="0" eb="4">
      <t>デンキセツビ</t>
    </rPh>
    <rPh sb="4" eb="6">
      <t>カイシュウ</t>
    </rPh>
    <phoneticPr fontId="1"/>
  </si>
  <si>
    <t>機械設備新営</t>
    <rPh sb="0" eb="2">
      <t>キカイ</t>
    </rPh>
    <rPh sb="2" eb="4">
      <t>セツビ</t>
    </rPh>
    <rPh sb="4" eb="6">
      <t>シンエイ</t>
    </rPh>
    <phoneticPr fontId="1"/>
  </si>
  <si>
    <t>機械設備改修</t>
    <rPh sb="0" eb="4">
      <t>キカイセツビ</t>
    </rPh>
    <rPh sb="4" eb="6">
      <t>カイシュウ</t>
    </rPh>
    <phoneticPr fontId="1"/>
  </si>
  <si>
    <t>a</t>
    <phoneticPr fontId="1"/>
  </si>
  <si>
    <t>b</t>
    <phoneticPr fontId="1"/>
  </si>
  <si>
    <t>c</t>
    <phoneticPr fontId="1"/>
  </si>
  <si>
    <t>Gp＝a’’+b’’×Log Cp</t>
    <phoneticPr fontId="1"/>
  </si>
  <si>
    <t>a'</t>
    <phoneticPr fontId="1"/>
  </si>
  <si>
    <t>b'</t>
    <phoneticPr fontId="1"/>
  </si>
  <si>
    <t>c'</t>
    <phoneticPr fontId="1"/>
  </si>
  <si>
    <t>a''</t>
    <phoneticPr fontId="1"/>
  </si>
  <si>
    <t>b''</t>
    <phoneticPr fontId="1"/>
  </si>
  <si>
    <t>建築</t>
    <rPh sb="0" eb="2">
      <t>ケンチク</t>
    </rPh>
    <phoneticPr fontId="1"/>
  </si>
  <si>
    <t>電気設備</t>
    <rPh sb="0" eb="2">
      <t>デンキ</t>
    </rPh>
    <rPh sb="2" eb="4">
      <t>セツビ</t>
    </rPh>
    <phoneticPr fontId="1"/>
  </si>
  <si>
    <t>機械設備</t>
    <rPh sb="0" eb="4">
      <t>キカイセツビ</t>
    </rPh>
    <phoneticPr fontId="1"/>
  </si>
  <si>
    <t>P</t>
    <phoneticPr fontId="1"/>
  </si>
  <si>
    <t>T</t>
    <phoneticPr fontId="1"/>
  </si>
  <si>
    <t>Jo＝EXP(a’-b’＊LN(Np)+c’＊LN(T))</t>
    <phoneticPr fontId="1"/>
  </si>
  <si>
    <t>純工事費</t>
    <rPh sb="0" eb="4">
      <t>ジュンコウジヒ</t>
    </rPh>
    <phoneticPr fontId="1"/>
  </si>
  <si>
    <t>工事原価</t>
    <rPh sb="0" eb="2">
      <t>コウジ</t>
    </rPh>
    <rPh sb="2" eb="4">
      <t>ゲンカ</t>
    </rPh>
    <phoneticPr fontId="1"/>
  </si>
  <si>
    <t>Np</t>
    <phoneticPr fontId="1"/>
  </si>
  <si>
    <t>Cp</t>
    <phoneticPr fontId="1"/>
  </si>
  <si>
    <t>Kr＝EXP(a-b＊LN(P)+c＊LN(T))</t>
    <phoneticPr fontId="1"/>
  </si>
  <si>
    <t>GP＝a”-b”＊LOG10(Cp)</t>
    <phoneticPr fontId="1"/>
  </si>
  <si>
    <t>工事価格</t>
    <rPh sb="0" eb="2">
      <t>コウジ</t>
    </rPh>
    <rPh sb="2" eb="4">
      <t>カカク</t>
    </rPh>
    <phoneticPr fontId="1"/>
  </si>
  <si>
    <t>建築</t>
    <rPh sb="0" eb="2">
      <t>ケンチク</t>
    </rPh>
    <phoneticPr fontId="1"/>
  </si>
  <si>
    <t>新営</t>
    <rPh sb="0" eb="2">
      <t>シンエイ</t>
    </rPh>
    <phoneticPr fontId="1"/>
  </si>
  <si>
    <t>機械設備</t>
    <rPh sb="0" eb="2">
      <t>キカイ</t>
    </rPh>
    <rPh sb="2" eb="4">
      <t>セツビ</t>
    </rPh>
    <phoneticPr fontId="1"/>
  </si>
  <si>
    <t>直接工事費</t>
    <rPh sb="0" eb="2">
      <t>チョクセツ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</si>
  <si>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</si>
  <si>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</si>
  <si>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一般管理費等</t>
    <rPh sb="0" eb="6">
      <t>イッパンカンリヒトウ</t>
    </rPh>
    <phoneticPr fontId="1"/>
  </si>
  <si>
    <t>改修</t>
    <rPh sb="0" eb="2">
      <t>カイシュウ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</si>
  <si>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</si>
  <si>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</si>
  <si>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工期</t>
    <rPh sb="0" eb="2">
      <t>コウキ</t>
    </rPh>
    <phoneticPr fontId="1"/>
  </si>
  <si>
    <t>千円</t>
    <rPh sb="0" eb="2">
      <t>センエン</t>
    </rPh>
    <phoneticPr fontId="1"/>
  </si>
  <si>
    <t>か月</t>
    <phoneticPr fontId="1"/>
  </si>
  <si>
    <t>電気設備</t>
    <rPh sb="0" eb="2">
      <t>デンキ</t>
    </rPh>
    <rPh sb="2" eb="4">
      <t>セツビ</t>
    </rPh>
    <phoneticPr fontId="1"/>
  </si>
  <si>
    <t>共通仮設費</t>
    <rPh sb="0" eb="5">
      <t>キョウツウカセツヒ</t>
    </rPh>
    <phoneticPr fontId="1"/>
  </si>
  <si>
    <t>直接工事費×共通仮設費率</t>
    <rPh sb="0" eb="5">
      <t>チョクセツコウジヒ</t>
    </rPh>
    <rPh sb="6" eb="11">
      <t>キョウツウカセツヒ</t>
    </rPh>
    <rPh sb="11" eb="12">
      <t>リツ</t>
    </rPh>
    <phoneticPr fontId="1"/>
  </si>
  <si>
    <t>％</t>
    <phoneticPr fontId="1"/>
  </si>
  <si>
    <t>純工事費×現場管理費率</t>
    <rPh sb="0" eb="1">
      <t>ジュン</t>
    </rPh>
    <rPh sb="1" eb="4">
      <t>コウジヒ</t>
    </rPh>
    <rPh sb="5" eb="10">
      <t>ゲンバカンリヒ</t>
    </rPh>
    <rPh sb="10" eb="11">
      <t>リツ</t>
    </rPh>
    <phoneticPr fontId="1"/>
  </si>
  <si>
    <t>工事原価×一般管理費等率</t>
    <rPh sb="0" eb="2">
      <t>コウジ</t>
    </rPh>
    <rPh sb="2" eb="4">
      <t>ゲンカ</t>
    </rPh>
    <rPh sb="5" eb="11">
      <t>イッパンカンリヒトウ</t>
    </rPh>
    <rPh sb="11" eb="12">
      <t>リツ</t>
    </rPh>
    <phoneticPr fontId="1"/>
  </si>
  <si>
    <t>P</t>
    <phoneticPr fontId="1"/>
  </si>
  <si>
    <t>建築発生土処分費</t>
    <rPh sb="0" eb="2">
      <t>ケンチク</t>
    </rPh>
    <rPh sb="2" eb="5">
      <t>ハッセイド</t>
    </rPh>
    <rPh sb="5" eb="7">
      <t>ショブン</t>
    </rPh>
    <rPh sb="7" eb="8">
      <t>ヒ</t>
    </rPh>
    <phoneticPr fontId="1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</si>
  <si>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1"/>
  </si>
  <si>
    <t>円</t>
    <rPh sb="0" eb="1">
      <t>エン</t>
    </rPh>
    <phoneticPr fontId="1"/>
  </si>
  <si>
    <t>積み上げ共通仮設</t>
    <rPh sb="0" eb="1">
      <t>ツ</t>
    </rPh>
    <rPh sb="2" eb="3">
      <t>ア</t>
    </rPh>
    <rPh sb="4" eb="6">
      <t>キョウツウ</t>
    </rPh>
    <rPh sb="6" eb="8">
      <t>カセツ</t>
    </rPh>
    <phoneticPr fontId="1"/>
  </si>
  <si>
    <t>種別</t>
    <rPh sb="0" eb="2">
      <t>シュベツ</t>
    </rPh>
    <phoneticPr fontId="1"/>
  </si>
  <si>
    <t>算出根拠</t>
    <rPh sb="0" eb="2">
      <t>サンシュツ</t>
    </rPh>
    <rPh sb="2" eb="4">
      <t>コンキョ</t>
    </rPh>
    <phoneticPr fontId="1"/>
  </si>
  <si>
    <t>工事内容</t>
    <rPh sb="0" eb="2">
      <t>コウジ</t>
    </rPh>
    <rPh sb="2" eb="4">
      <t>ナイヨウ</t>
    </rPh>
    <phoneticPr fontId="1"/>
  </si>
  <si>
    <t>直接工事費</t>
    <rPh sb="0" eb="5">
      <t>チョクセツコウジヒ</t>
    </rPh>
    <phoneticPr fontId="1"/>
  </si>
  <si>
    <t>計</t>
    <rPh sb="0" eb="1">
      <t>ケイ</t>
    </rPh>
    <phoneticPr fontId="1"/>
  </si>
  <si>
    <t>工事内容の選択</t>
    <rPh sb="0" eb="2">
      <t>コウジ</t>
    </rPh>
    <rPh sb="2" eb="4">
      <t>ナイヨウ</t>
    </rPh>
    <rPh sb="5" eb="7">
      <t>センタク</t>
    </rPh>
    <phoneticPr fontId="1"/>
  </si>
  <si>
    <t>金額(円)</t>
    <rPh sb="0" eb="2">
      <t>キンガク</t>
    </rPh>
    <rPh sb="3" eb="4">
      <t>エン</t>
    </rPh>
    <phoneticPr fontId="1"/>
  </si>
  <si>
    <t>新営工事費（処分費除く）</t>
    <rPh sb="0" eb="2">
      <t>シンエイ</t>
    </rPh>
    <rPh sb="2" eb="4">
      <t>コウジ</t>
    </rPh>
    <rPh sb="4" eb="5">
      <t>ヒ</t>
    </rPh>
    <phoneticPr fontId="1"/>
  </si>
  <si>
    <t>円</t>
    <rPh sb="0" eb="1">
      <t>エン</t>
    </rPh>
    <phoneticPr fontId="1"/>
  </si>
  <si>
    <t>純工事費（処分費除く）</t>
    <rPh sb="0" eb="4">
      <t>ジュンコウジヒ</t>
    </rPh>
    <rPh sb="5" eb="7">
      <t>ショブン</t>
    </rPh>
    <rPh sb="7" eb="8">
      <t>ヒ</t>
    </rPh>
    <rPh sb="8" eb="9">
      <t>ノゾ</t>
    </rPh>
    <phoneticPr fontId="1"/>
  </si>
  <si>
    <t>共通費積算シート</t>
    <rPh sb="0" eb="3">
      <t>キョウツウヒ</t>
    </rPh>
    <rPh sb="3" eb="5">
      <t>セキサン</t>
    </rPh>
    <phoneticPr fontId="1"/>
  </si>
  <si>
    <t>工事名称</t>
    <rPh sb="0" eb="2">
      <t>コウジ</t>
    </rPh>
    <rPh sb="2" eb="4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</si>
</sst>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"/>
  </numFmts>
  <fonts count="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8" fontId="3" fillId="0" borderId="0" xfId="1" applyFont="1" applyAlignment="1"/>
    <xf numFmtId="57" fontId="3" fillId="0" borderId="0" xfId="0" applyNumberFormat="1" applyFont="1"/>
    <xf numFmtId="38" fontId="3" fillId="0" borderId="0" xfId="1" applyNumberFormat="1" applyFont="1" applyAlignment="1"/>
    <xf numFmtId="0" fontId="3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57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38" fontId="3" fillId="0" borderId="0" xfId="1" applyNumberFormat="1" applyFont="1" applyAlignment="1">
      <alignment vertical="center"/>
    </xf>
    <xf numFmtId="3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38" fontId="3" fillId="0" borderId="0" xfId="1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/>
    <xf numFmtId="0" fontId="3" fillId="0" borderId="8" xfId="0" applyFont="1" applyBorder="1"/>
    <xf numFmtId="0" fontId="3" fillId="0" borderId="7" xfId="0" applyFont="1" applyBorder="1"/>
    <xf numFmtId="176" fontId="3" fillId="0" borderId="4" xfId="0" applyNumberFormat="1" applyFont="1" applyBorder="1" applyAlignment="1">
      <alignment vertical="center"/>
    </xf>
    <xf numFmtId="2" fontId="3" fillId="0" borderId="0" xfId="0" applyNumberFormat="1" applyFont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/>
    <xf numFmtId="14" fontId="3" fillId="2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/>
    <xf numFmtId="57" fontId="3" fillId="0" borderId="0" xfId="0" applyNumberFormat="1" applyFont="1" applyBorder="1"/>
    <xf numFmtId="57" fontId="3" fillId="0" borderId="0" xfId="0" applyNumberFormat="1" applyFont="1" applyBorder="1" applyAlignment="1">
      <alignment horizontal="center" vertical="center"/>
    </xf>
    <xf numFmtId="57" fontId="3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38" fontId="3" fillId="2" borderId="0" xfId="1" applyFont="1" applyFill="1" applyBorder="1" applyAlignment="1">
      <alignment vertical="center"/>
    </xf>
    <xf numFmtId="38" fontId="3" fillId="2" borderId="0" xfId="1" applyFont="1" applyFill="1" applyBorder="1" applyAlignment="1"/>
    <xf numFmtId="38" fontId="3" fillId="0" borderId="0" xfId="0" applyNumberFormat="1" applyFont="1" applyBorder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38" fontId="3" fillId="0" borderId="0" xfId="1" applyFont="1" applyBorder="1" applyAlignment="1"/>
    <xf numFmtId="38" fontId="3" fillId="0" borderId="0" xfId="0" applyNumberFormat="1" applyFont="1" applyBorder="1" applyAlignment="1">
      <alignment horizontal="center" vertical="center"/>
    </xf>
    <xf numFmtId="38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2" borderId="0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3"/>
  <sheetViews>
    <sheetView workbookViewId="0">
      <selection activeCell="F14" sqref="F14"/>
    </sheetView>
  </sheetViews>
  <sheetFormatPr defaultRowHeight="18.75"/>
  <cols>
    <col min="2" max="2" width="15.125" customWidth="1"/>
  </cols>
  <sheetData>
    <row r="2" spans="2:3">
      <c r="B2" t="s">
        <v>1</v>
      </c>
      <c r="C2" t="s">
        <v>0</v>
      </c>
    </row>
    <row r="3" spans="2:3">
      <c r="C3" t="s">
        <v>2</v>
      </c>
    </row>
    <row r="4" spans="2:3">
      <c r="C4" t="s">
        <v>3</v>
      </c>
    </row>
    <row r="5" spans="2:3">
      <c r="C5" t="s">
        <v>4</v>
      </c>
    </row>
    <row r="6" spans="2:3">
      <c r="C6" t="s">
        <v>5</v>
      </c>
    </row>
    <row r="7" spans="2:3">
      <c r="C7" t="s">
        <v>6</v>
      </c>
    </row>
    <row r="9" spans="2:3">
      <c r="B9" t="s">
        <v>7</v>
      </c>
      <c r="C9" t="s">
        <v>8</v>
      </c>
    </row>
    <row r="10" spans="2:3">
      <c r="C10" t="s">
        <v>9</v>
      </c>
    </row>
    <row r="11" spans="2:3">
      <c r="C11" t="s">
        <v>3</v>
      </c>
    </row>
    <row r="12" spans="2:3">
      <c r="C12" t="s">
        <v>10</v>
      </c>
    </row>
    <row r="13" spans="2:3">
      <c r="C13" t="s">
        <v>11</v>
      </c>
    </row>
    <row r="14" spans="2:3">
      <c r="C14" t="s">
        <v>12</v>
      </c>
    </row>
    <row r="16" spans="2:3">
      <c r="B16" t="s">
        <v>13</v>
      </c>
      <c r="C16" t="s">
        <v>27</v>
      </c>
    </row>
    <row r="17" spans="2:5">
      <c r="C17" t="s">
        <v>14</v>
      </c>
    </row>
    <row r="18" spans="2:5">
      <c r="C18" t="s">
        <v>15</v>
      </c>
    </row>
    <row r="19" spans="2:5">
      <c r="C19" t="s">
        <v>16</v>
      </c>
    </row>
    <row r="20" spans="2:5">
      <c r="C20" t="s">
        <v>17</v>
      </c>
    </row>
    <row r="24" spans="2:5">
      <c r="B24" s="1" t="s">
        <v>1</v>
      </c>
      <c r="C24" s="2" t="s">
        <v>24</v>
      </c>
      <c r="D24" s="2" t="s">
        <v>25</v>
      </c>
      <c r="E24" s="2" t="s">
        <v>26</v>
      </c>
    </row>
    <row r="25" spans="2:5">
      <c r="B25" s="1" t="s">
        <v>18</v>
      </c>
      <c r="C25" s="1">
        <v>3.3460000000000001</v>
      </c>
      <c r="D25" s="1">
        <v>0.28199999999999997</v>
      </c>
      <c r="E25" s="1">
        <v>0.625</v>
      </c>
    </row>
    <row r="26" spans="2:5">
      <c r="B26" s="1" t="s">
        <v>19</v>
      </c>
      <c r="C26" s="1">
        <v>3.9620000000000002</v>
      </c>
      <c r="D26" s="1">
        <v>0.315</v>
      </c>
      <c r="E26" s="1">
        <v>0.53100000000000003</v>
      </c>
    </row>
    <row r="27" spans="2:5">
      <c r="B27" s="1" t="s">
        <v>20</v>
      </c>
      <c r="C27" s="1">
        <v>3.0859999999999999</v>
      </c>
      <c r="D27" s="1">
        <v>0.28299999999999997</v>
      </c>
      <c r="E27" s="1">
        <v>0.67300000000000004</v>
      </c>
    </row>
    <row r="28" spans="2:5">
      <c r="B28" s="1" t="s">
        <v>21</v>
      </c>
      <c r="C28" s="1">
        <v>1.7509999999999999</v>
      </c>
      <c r="D28" s="1">
        <v>0.11899999999999999</v>
      </c>
      <c r="E28" s="1">
        <v>0.39300000000000002</v>
      </c>
    </row>
    <row r="29" spans="2:5">
      <c r="B29" s="1" t="s">
        <v>22</v>
      </c>
      <c r="C29" s="1">
        <v>2.173</v>
      </c>
      <c r="D29" s="1">
        <v>0.17799999999999999</v>
      </c>
      <c r="E29" s="1">
        <v>0.48099999999999998</v>
      </c>
    </row>
    <row r="30" spans="2:5">
      <c r="B30" s="1" t="s">
        <v>23</v>
      </c>
      <c r="C30" s="1">
        <v>2.4780000000000002</v>
      </c>
      <c r="D30" s="1">
        <v>0.17299999999999999</v>
      </c>
      <c r="E30" s="1">
        <v>0.38300000000000001</v>
      </c>
    </row>
    <row r="31" spans="2:5">
      <c r="B31" s="1"/>
      <c r="C31" s="1"/>
      <c r="D31" s="1"/>
      <c r="E31" s="1"/>
    </row>
    <row r="32" spans="2:5">
      <c r="B32" s="1" t="s">
        <v>7</v>
      </c>
      <c r="C32" s="2" t="s">
        <v>28</v>
      </c>
      <c r="D32" s="2" t="s">
        <v>29</v>
      </c>
      <c r="E32" s="2" t="s">
        <v>30</v>
      </c>
    </row>
    <row r="33" spans="2:5">
      <c r="B33" s="1" t="s">
        <v>18</v>
      </c>
      <c r="C33" s="1">
        <v>5.899</v>
      </c>
      <c r="D33" s="1">
        <v>0.44700000000000001</v>
      </c>
      <c r="E33" s="1">
        <v>0.83099999999999996</v>
      </c>
    </row>
    <row r="34" spans="2:5">
      <c r="B34" s="1" t="s">
        <v>19</v>
      </c>
      <c r="C34" s="1">
        <v>7.0789999999999997</v>
      </c>
      <c r="D34" s="1">
        <v>0.53800000000000003</v>
      </c>
      <c r="E34" s="1">
        <v>0.77300000000000002</v>
      </c>
    </row>
    <row r="35" spans="2:5">
      <c r="B35" s="1" t="s">
        <v>20</v>
      </c>
      <c r="C35" s="1">
        <v>5.9610000000000003</v>
      </c>
      <c r="D35" s="1">
        <v>0.38700000000000001</v>
      </c>
      <c r="E35" s="1">
        <v>0.629</v>
      </c>
    </row>
    <row r="36" spans="2:5">
      <c r="B36" s="1" t="s">
        <v>21</v>
      </c>
      <c r="C36" s="1">
        <v>6.0380000000000003</v>
      </c>
      <c r="D36" s="1">
        <v>0.43099999999999999</v>
      </c>
      <c r="E36" s="1">
        <v>0.73599999999999999</v>
      </c>
    </row>
    <row r="37" spans="2:5">
      <c r="B37" s="1" t="s">
        <v>22</v>
      </c>
      <c r="C37" s="1">
        <v>4.7229999999999999</v>
      </c>
      <c r="D37" s="1">
        <v>0.252</v>
      </c>
      <c r="E37" s="1">
        <v>0.42799999999999999</v>
      </c>
    </row>
    <row r="38" spans="2:5">
      <c r="B38" s="1" t="s">
        <v>23</v>
      </c>
      <c r="C38" s="1">
        <v>6.2210000000000001</v>
      </c>
      <c r="D38" s="1">
        <v>0.43099999999999999</v>
      </c>
      <c r="E38" s="3">
        <v>0.8</v>
      </c>
    </row>
    <row r="39" spans="2:5">
      <c r="B39" s="1"/>
      <c r="C39" s="1"/>
      <c r="D39" s="1"/>
      <c r="E39" s="1"/>
    </row>
    <row r="40" spans="2:5">
      <c r="B40" s="1" t="s">
        <v>13</v>
      </c>
      <c r="C40" s="2" t="s">
        <v>31</v>
      </c>
      <c r="D40" s="2" t="s">
        <v>32</v>
      </c>
      <c r="E40" s="1"/>
    </row>
    <row r="41" spans="2:5">
      <c r="B41" s="1" t="s">
        <v>33</v>
      </c>
      <c r="C41" s="1">
        <v>28.978000000000002</v>
      </c>
      <c r="D41" s="1">
        <v>3.173</v>
      </c>
      <c r="E41" s="1"/>
    </row>
    <row r="42" spans="2:5">
      <c r="B42" s="1" t="s">
        <v>34</v>
      </c>
      <c r="C42" s="1">
        <v>29.102</v>
      </c>
      <c r="D42" s="3">
        <v>3.34</v>
      </c>
      <c r="E42" s="1"/>
    </row>
    <row r="43" spans="2:5">
      <c r="B43" s="1" t="s">
        <v>35</v>
      </c>
      <c r="C43" s="1">
        <v>27.283000000000001</v>
      </c>
      <c r="D43" s="1">
        <v>3.0489999999999999</v>
      </c>
      <c r="E43" s="1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55"/>
  <sheetViews>
    <sheetView tabSelected="1" view="pageBreakPreview" zoomScaleNormal="100" zoomScaleSheetLayoutView="100" workbookViewId="0">
      <selection activeCell="E18" sqref="E18"/>
    </sheetView>
  </sheetViews>
  <sheetFormatPr defaultRowHeight="13.5"/>
  <cols>
    <col min="1" max="1" width="1.25" style="4" customWidth="1"/>
    <col min="2" max="2" width="1.625" style="4" customWidth="1"/>
    <col min="3" max="3" width="17.5" style="4" bestFit="1" customWidth="1"/>
    <col min="4" max="4" width="29.375" style="4" customWidth="1"/>
    <col min="5" max="5" width="5.5" style="4" bestFit="1" customWidth="1"/>
    <col min="6" max="6" width="15.25" style="5" bestFit="1" customWidth="1"/>
    <col min="7" max="7" width="6.5" style="5" customWidth="1"/>
    <col min="8" max="8" width="1.625" style="5" customWidth="1"/>
    <col min="9" max="9" width="6.5" style="5" customWidth="1"/>
    <col min="10" max="10" width="8.875" style="9" customWidth="1"/>
    <col min="11" max="11" width="3.5" style="4" customWidth="1"/>
    <col min="12" max="12" width="28" style="4" customWidth="1"/>
    <col min="13" max="13" width="5.875" style="5" customWidth="1"/>
    <col min="14" max="14" width="6.25" style="4" customWidth="1"/>
    <col min="15" max="15" width="16.125" style="4" bestFit="1" customWidth="1"/>
    <col min="16" max="18" width="9.125" style="4" bestFit="1" customWidth="1"/>
    <col min="19" max="19" width="2.75" style="4" customWidth="1"/>
    <col min="20" max="20" width="3" style="4" bestFit="1" customWidth="1"/>
    <col min="21" max="21" width="9" style="4" bestFit="1" customWidth="1"/>
    <col min="22" max="16384" width="9" style="4"/>
  </cols>
  <sheetData>
    <row r="1" spans="2:21" ht="18.75" customHeight="1" thickBot="1">
      <c r="B1" s="59" t="s">
        <v>80</v>
      </c>
      <c r="C1" s="59"/>
      <c r="D1" s="59"/>
      <c r="E1" s="59"/>
      <c r="F1" s="59"/>
      <c r="G1" s="59"/>
      <c r="H1" s="59"/>
    </row>
    <row r="2" spans="2:21">
      <c r="B2" s="32"/>
      <c r="C2" s="33"/>
      <c r="D2" s="33"/>
      <c r="E2" s="33"/>
      <c r="F2" s="34"/>
      <c r="G2" s="34"/>
      <c r="H2" s="35"/>
      <c r="K2" s="4" t="s">
        <v>1</v>
      </c>
    </row>
    <row r="3" spans="2:21">
      <c r="B3" s="36"/>
      <c r="C3" s="26" t="s">
        <v>72</v>
      </c>
      <c r="D3" s="38"/>
      <c r="E3" s="26"/>
      <c r="F3" s="26"/>
      <c r="G3" s="26"/>
      <c r="H3" s="37"/>
      <c r="J3" s="4"/>
      <c r="L3" s="4" t="s">
        <v>43</v>
      </c>
      <c r="O3" s="19" t="s">
        <v>1</v>
      </c>
      <c r="P3" s="25" t="s">
        <v>24</v>
      </c>
      <c r="Q3" s="25" t="s">
        <v>25</v>
      </c>
      <c r="R3" s="25" t="s">
        <v>26</v>
      </c>
      <c r="S3" s="29"/>
      <c r="T3" s="29"/>
      <c r="U3" s="20"/>
    </row>
    <row r="4" spans="2:21">
      <c r="B4" s="36"/>
      <c r="D4" s="38"/>
      <c r="F4" s="26"/>
      <c r="G4" s="26"/>
      <c r="H4" s="37"/>
      <c r="J4" s="4"/>
      <c r="L4" s="31" t="e">
        <f>ROUND(EXP(U4-U5*LN(L27)+U6*LN(F10)),2)</f>
        <v>#N/A</v>
      </c>
      <c r="M4" s="5" t="s">
        <v>62</v>
      </c>
      <c r="N4" s="7"/>
      <c r="O4" s="21" t="s">
        <v>18</v>
      </c>
      <c r="P4" s="17">
        <v>3.3460000000000001</v>
      </c>
      <c r="Q4" s="17">
        <v>0.28199999999999997</v>
      </c>
      <c r="R4" s="17">
        <v>0.625</v>
      </c>
      <c r="S4" s="17"/>
      <c r="T4" s="26" t="s">
        <v>24</v>
      </c>
      <c r="U4" s="30" t="e">
        <f>+VLOOKUP(O30,O3:R9,2,FALSE)</f>
        <v>#N/A</v>
      </c>
    </row>
    <row r="5" spans="2:21">
      <c r="B5" s="36"/>
      <c r="C5" s="17"/>
      <c r="D5" s="17"/>
      <c r="E5" s="17"/>
      <c r="F5" s="39"/>
      <c r="G5" s="17"/>
      <c r="H5" s="40"/>
      <c r="I5" s="4"/>
      <c r="J5" s="4"/>
      <c r="O5" s="21" t="s">
        <v>19</v>
      </c>
      <c r="P5" s="17">
        <v>3.9620000000000002</v>
      </c>
      <c r="Q5" s="17">
        <v>0.315</v>
      </c>
      <c r="R5" s="17">
        <v>0.53100000000000003</v>
      </c>
      <c r="S5" s="17"/>
      <c r="T5" s="26" t="s">
        <v>25</v>
      </c>
      <c r="U5" s="30" t="e">
        <f>+VLOOKUP(O30,O3:R9,3,FALSE)</f>
        <v>#N/A</v>
      </c>
    </row>
    <row r="6" spans="2:21">
      <c r="B6" s="36"/>
      <c r="C6" s="17" t="s">
        <v>81</v>
      </c>
      <c r="D6" s="60"/>
      <c r="E6" s="60"/>
      <c r="F6" s="60"/>
      <c r="G6" s="60"/>
      <c r="H6" s="37"/>
      <c r="J6" s="4"/>
      <c r="K6" s="4" t="s">
        <v>60</v>
      </c>
      <c r="N6" s="7"/>
      <c r="O6" s="21" t="s">
        <v>20</v>
      </c>
      <c r="P6" s="17">
        <v>3.0859999999999999</v>
      </c>
      <c r="Q6" s="17">
        <v>0.28299999999999997</v>
      </c>
      <c r="R6" s="17">
        <v>0.67300000000000004</v>
      </c>
      <c r="S6" s="17"/>
      <c r="T6" s="26" t="s">
        <v>26</v>
      </c>
      <c r="U6" s="30" t="e">
        <f>+VLOOKUP(O30,O3:R9,4,FALSE)</f>
        <v>#N/A</v>
      </c>
    </row>
    <row r="7" spans="2:21">
      <c r="B7" s="36"/>
      <c r="C7" s="17"/>
      <c r="D7" s="17"/>
      <c r="E7" s="17"/>
      <c r="F7" s="26"/>
      <c r="G7" s="26"/>
      <c r="H7" s="37"/>
      <c r="J7" s="4"/>
      <c r="L7" s="4" t="s">
        <v>61</v>
      </c>
      <c r="O7" s="21" t="s">
        <v>21</v>
      </c>
      <c r="P7" s="17">
        <v>1.7509999999999999</v>
      </c>
      <c r="Q7" s="17">
        <v>0.11899999999999999</v>
      </c>
      <c r="R7" s="17">
        <v>0.39300000000000002</v>
      </c>
      <c r="S7" s="17"/>
      <c r="T7" s="17"/>
      <c r="U7" s="22"/>
    </row>
    <row r="8" spans="2:21">
      <c r="B8" s="36"/>
      <c r="C8" s="15" t="s">
        <v>54</v>
      </c>
      <c r="D8" s="15"/>
      <c r="E8" s="26"/>
      <c r="F8" s="41"/>
      <c r="G8" s="26"/>
      <c r="H8" s="37"/>
      <c r="L8" s="8" t="e">
        <f>+L27*L4/100</f>
        <v>#N/A</v>
      </c>
      <c r="M8" s="5" t="s">
        <v>57</v>
      </c>
      <c r="O8" s="21" t="s">
        <v>22</v>
      </c>
      <c r="P8" s="17">
        <v>2.173</v>
      </c>
      <c r="Q8" s="17">
        <v>0.17799999999999999</v>
      </c>
      <c r="R8" s="17">
        <v>0.48099999999999998</v>
      </c>
      <c r="S8" s="17"/>
      <c r="T8" s="17"/>
      <c r="U8" s="22"/>
    </row>
    <row r="9" spans="2:21">
      <c r="B9" s="36"/>
      <c r="C9" s="15" t="s">
        <v>55</v>
      </c>
      <c r="D9" s="15"/>
      <c r="E9" s="26"/>
      <c r="F9" s="41"/>
      <c r="G9" s="26"/>
      <c r="H9" s="37"/>
      <c r="O9" s="21" t="s">
        <v>23</v>
      </c>
      <c r="P9" s="17">
        <v>2.4780000000000002</v>
      </c>
      <c r="Q9" s="17">
        <v>0.17299999999999999</v>
      </c>
      <c r="R9" s="17">
        <v>0.38300000000000001</v>
      </c>
      <c r="S9" s="17"/>
      <c r="T9" s="17"/>
      <c r="U9" s="22"/>
    </row>
    <row r="10" spans="2:21">
      <c r="B10" s="36"/>
      <c r="C10" s="15" t="s">
        <v>56</v>
      </c>
      <c r="D10" s="15"/>
      <c r="E10" s="26" t="s">
        <v>37</v>
      </c>
      <c r="F10" s="42">
        <f>(F9-F8)/30</f>
        <v>0</v>
      </c>
      <c r="G10" s="26" t="s">
        <v>58</v>
      </c>
      <c r="H10" s="45"/>
      <c r="K10" s="4" t="s">
        <v>7</v>
      </c>
      <c r="O10" s="21"/>
      <c r="P10" s="17"/>
      <c r="Q10" s="17"/>
      <c r="R10" s="17"/>
      <c r="S10" s="17"/>
      <c r="T10" s="17"/>
      <c r="U10" s="22"/>
    </row>
    <row r="11" spans="2:21">
      <c r="B11" s="36"/>
      <c r="C11" s="17"/>
      <c r="D11" s="17"/>
      <c r="E11" s="17"/>
      <c r="F11" s="43"/>
      <c r="G11" s="44"/>
      <c r="H11" s="37"/>
      <c r="L11" s="4" t="s">
        <v>38</v>
      </c>
      <c r="O11" s="21" t="s">
        <v>7</v>
      </c>
      <c r="P11" s="26" t="s">
        <v>28</v>
      </c>
      <c r="Q11" s="26" t="s">
        <v>29</v>
      </c>
      <c r="R11" s="26" t="s">
        <v>30</v>
      </c>
      <c r="S11" s="17"/>
      <c r="T11" s="17"/>
      <c r="U11" s="22"/>
    </row>
    <row r="12" spans="2:21">
      <c r="B12" s="36"/>
      <c r="C12" s="46" t="str">
        <f>+D4&amp;"工事費"</f>
        <v>工事費</v>
      </c>
      <c r="D12" s="46"/>
      <c r="E12" s="46"/>
      <c r="F12" s="47"/>
      <c r="G12" s="26" t="s">
        <v>57</v>
      </c>
      <c r="H12" s="37"/>
      <c r="L12" s="31" t="e">
        <f>ROUND(EXP(U12-U13*LN(L36)+U14*LN(F10)),2)</f>
        <v>#N/A</v>
      </c>
      <c r="M12" s="5" t="s">
        <v>62</v>
      </c>
      <c r="O12" s="21" t="s">
        <v>18</v>
      </c>
      <c r="P12" s="17">
        <v>5.899</v>
      </c>
      <c r="Q12" s="17">
        <v>0.44700000000000001</v>
      </c>
      <c r="R12" s="17">
        <v>0.83099999999999996</v>
      </c>
      <c r="S12" s="17"/>
      <c r="T12" s="26" t="s">
        <v>28</v>
      </c>
      <c r="U12" s="30" t="e">
        <f>+VLOOKUP(O30,O11:R17,2,FALSE)</f>
        <v>#N/A</v>
      </c>
    </row>
    <row r="13" spans="2:21">
      <c r="B13" s="36"/>
      <c r="C13" s="17" t="s">
        <v>66</v>
      </c>
      <c r="D13" s="17"/>
      <c r="E13" s="17"/>
      <c r="F13" s="48"/>
      <c r="G13" s="26" t="s">
        <v>68</v>
      </c>
      <c r="H13" s="37"/>
      <c r="O13" s="21" t="s">
        <v>19</v>
      </c>
      <c r="P13" s="17">
        <v>7.0789999999999997</v>
      </c>
      <c r="Q13" s="17">
        <v>0.53800000000000003</v>
      </c>
      <c r="R13" s="17">
        <v>0.77300000000000002</v>
      </c>
      <c r="S13" s="17"/>
      <c r="T13" s="26" t="s">
        <v>29</v>
      </c>
      <c r="U13" s="30" t="e">
        <f>+VLOOKUP(O30,O11:R17,3,FALSE)</f>
        <v>#N/A</v>
      </c>
    </row>
    <row r="14" spans="2:21">
      <c r="B14" s="36"/>
      <c r="C14" s="17" t="s">
        <v>67</v>
      </c>
      <c r="D14" s="17"/>
      <c r="E14" s="17"/>
      <c r="F14" s="48"/>
      <c r="G14" s="26" t="s">
        <v>68</v>
      </c>
      <c r="H14" s="37"/>
      <c r="K14" s="4" t="s">
        <v>51</v>
      </c>
      <c r="O14" s="21" t="s">
        <v>20</v>
      </c>
      <c r="P14" s="17">
        <v>5.9610000000000003</v>
      </c>
      <c r="Q14" s="17">
        <v>0.38700000000000001</v>
      </c>
      <c r="R14" s="17">
        <v>0.629</v>
      </c>
      <c r="S14" s="17"/>
      <c r="T14" s="26" t="s">
        <v>30</v>
      </c>
      <c r="U14" s="30" t="e">
        <f>+VLOOKUP(O30,O11:R17,4,FALSE)</f>
        <v>#N/A</v>
      </c>
    </row>
    <row r="15" spans="2:21">
      <c r="B15" s="36"/>
      <c r="C15" s="17"/>
      <c r="D15" s="17"/>
      <c r="E15" s="17"/>
      <c r="F15" s="17"/>
      <c r="G15" s="26"/>
      <c r="H15" s="37"/>
      <c r="L15" s="4" t="s">
        <v>63</v>
      </c>
      <c r="O15" s="21" t="s">
        <v>21</v>
      </c>
      <c r="P15" s="17">
        <v>6.0380000000000003</v>
      </c>
      <c r="Q15" s="17">
        <v>0.43099999999999999</v>
      </c>
      <c r="R15" s="17">
        <v>0.73599999999999999</v>
      </c>
      <c r="S15" s="17"/>
      <c r="T15" s="17"/>
      <c r="U15" s="22"/>
    </row>
    <row r="16" spans="2:21">
      <c r="B16" s="36"/>
      <c r="C16" s="17" t="s">
        <v>73</v>
      </c>
      <c r="D16" s="17"/>
      <c r="E16" s="26" t="s">
        <v>36</v>
      </c>
      <c r="F16" s="49">
        <f>F12+(F14/1000)</f>
        <v>0</v>
      </c>
      <c r="G16" s="26" t="s">
        <v>57</v>
      </c>
      <c r="H16" s="37"/>
      <c r="I16" s="11"/>
      <c r="L16" s="6" t="e">
        <f>+L36*L12/100</f>
        <v>#N/A</v>
      </c>
      <c r="M16" s="5" t="s">
        <v>57</v>
      </c>
      <c r="O16" s="21" t="s">
        <v>22</v>
      </c>
      <c r="P16" s="17">
        <v>4.7229999999999999</v>
      </c>
      <c r="Q16" s="17">
        <v>0.252</v>
      </c>
      <c r="R16" s="17">
        <v>0.42799999999999999</v>
      </c>
      <c r="S16" s="17"/>
      <c r="T16" s="17"/>
      <c r="U16" s="22"/>
    </row>
    <row r="17" spans="2:21">
      <c r="B17" s="36"/>
      <c r="C17" s="17"/>
      <c r="D17" s="17"/>
      <c r="E17" s="26"/>
      <c r="F17" s="17"/>
      <c r="G17" s="26"/>
      <c r="H17" s="37"/>
      <c r="O17" s="21" t="s">
        <v>23</v>
      </c>
      <c r="P17" s="17">
        <v>6.2210000000000001</v>
      </c>
      <c r="Q17" s="17">
        <v>0.43099999999999999</v>
      </c>
      <c r="R17" s="17">
        <v>0.8</v>
      </c>
      <c r="S17" s="17"/>
      <c r="T17" s="17"/>
      <c r="U17" s="22"/>
    </row>
    <row r="18" spans="2:21">
      <c r="B18" s="36"/>
      <c r="C18" s="17" t="s">
        <v>69</v>
      </c>
      <c r="D18" s="17"/>
      <c r="E18" s="17"/>
      <c r="F18" s="17"/>
      <c r="G18" s="26"/>
      <c r="H18" s="37"/>
      <c r="K18" s="4" t="s">
        <v>13</v>
      </c>
      <c r="O18" s="21"/>
      <c r="P18" s="17"/>
      <c r="Q18" s="17"/>
      <c r="R18" s="17"/>
      <c r="S18" s="17"/>
      <c r="T18" s="17"/>
      <c r="U18" s="22"/>
    </row>
    <row r="19" spans="2:21">
      <c r="B19" s="36"/>
      <c r="C19" s="26" t="s">
        <v>70</v>
      </c>
      <c r="D19" s="26" t="s">
        <v>71</v>
      </c>
      <c r="E19" s="26"/>
      <c r="F19" s="26" t="s">
        <v>76</v>
      </c>
      <c r="G19" s="26"/>
      <c r="H19" s="37"/>
      <c r="L19" s="4" t="s">
        <v>44</v>
      </c>
      <c r="O19" s="21" t="s">
        <v>13</v>
      </c>
      <c r="P19" s="26" t="s">
        <v>31</v>
      </c>
      <c r="Q19" s="26" t="s">
        <v>32</v>
      </c>
      <c r="R19" s="17"/>
      <c r="S19" s="17"/>
      <c r="T19" s="17"/>
      <c r="U19" s="22"/>
    </row>
    <row r="20" spans="2:21">
      <c r="B20" s="36"/>
      <c r="C20" s="50"/>
      <c r="D20" s="51"/>
      <c r="E20" s="17"/>
      <c r="F20" s="48"/>
      <c r="G20" s="26"/>
      <c r="H20" s="37"/>
      <c r="L20" s="31" t="e">
        <f>ROUND(U20-U21*LOG10(L41),2)</f>
        <v>#N/A</v>
      </c>
      <c r="M20" s="5" t="s">
        <v>62</v>
      </c>
      <c r="O20" s="21" t="s">
        <v>33</v>
      </c>
      <c r="P20" s="17">
        <v>28.978000000000002</v>
      </c>
      <c r="Q20" s="17">
        <v>3.173</v>
      </c>
      <c r="R20" s="17"/>
      <c r="S20" s="17"/>
      <c r="T20" s="26" t="s">
        <v>31</v>
      </c>
      <c r="U20" s="30" t="e">
        <f>+VLOOKUP(D3,O19:R25,2,FALSE)</f>
        <v>#N/A</v>
      </c>
    </row>
    <row r="21" spans="2:21">
      <c r="B21" s="36"/>
      <c r="C21" s="50"/>
      <c r="D21" s="51"/>
      <c r="E21" s="17"/>
      <c r="F21" s="51"/>
      <c r="G21" s="26"/>
      <c r="H21" s="37"/>
      <c r="O21" s="21" t="s">
        <v>34</v>
      </c>
      <c r="P21" s="17">
        <v>29.102</v>
      </c>
      <c r="Q21" s="17">
        <v>3.34</v>
      </c>
      <c r="R21" s="17"/>
      <c r="S21" s="17"/>
      <c r="T21" s="26" t="s">
        <v>32</v>
      </c>
      <c r="U21" s="30" t="e">
        <f>+VLOOKUP(D3,O19:R25,3,FALSE)</f>
        <v>#N/A</v>
      </c>
    </row>
    <row r="22" spans="2:21">
      <c r="B22" s="36"/>
      <c r="C22" s="50"/>
      <c r="D22" s="51"/>
      <c r="E22" s="17"/>
      <c r="F22" s="48"/>
      <c r="G22" s="26"/>
      <c r="H22" s="37"/>
      <c r="K22" s="4" t="s">
        <v>52</v>
      </c>
      <c r="O22" s="27" t="s">
        <v>35</v>
      </c>
      <c r="P22" s="28">
        <v>27.283000000000001</v>
      </c>
      <c r="Q22" s="28">
        <v>3.0489999999999999</v>
      </c>
      <c r="R22" s="28"/>
      <c r="S22" s="28"/>
      <c r="T22" s="28"/>
      <c r="U22" s="24"/>
    </row>
    <row r="23" spans="2:21">
      <c r="B23" s="36"/>
      <c r="C23" s="51"/>
      <c r="D23" s="51"/>
      <c r="E23" s="17"/>
      <c r="F23" s="38"/>
      <c r="G23" s="26"/>
      <c r="H23" s="37"/>
      <c r="L23" s="4" t="s">
        <v>64</v>
      </c>
    </row>
    <row r="24" spans="2:21">
      <c r="B24" s="36"/>
      <c r="C24" s="51"/>
      <c r="D24" s="51"/>
      <c r="E24" s="17"/>
      <c r="F24" s="38"/>
      <c r="G24" s="26"/>
      <c r="H24" s="37"/>
      <c r="J24" s="18"/>
      <c r="L24" s="6" t="e">
        <f>+L41*L20/100</f>
        <v>#N/A</v>
      </c>
      <c r="M24" s="5" t="s">
        <v>57</v>
      </c>
    </row>
    <row r="25" spans="2:21">
      <c r="B25" s="36"/>
      <c r="C25" s="51"/>
      <c r="D25" s="51"/>
      <c r="E25" s="17"/>
      <c r="F25" s="38"/>
      <c r="G25" s="26"/>
      <c r="H25" s="37"/>
      <c r="O25" s="4" t="s">
        <v>75</v>
      </c>
    </row>
    <row r="26" spans="2:21">
      <c r="B26" s="36"/>
      <c r="C26" s="26"/>
      <c r="D26" s="17"/>
      <c r="E26" s="39" t="s">
        <v>74</v>
      </c>
      <c r="F26" s="52">
        <f>+SUM(F20:F25)</f>
        <v>0</v>
      </c>
      <c r="G26" s="26" t="s">
        <v>68</v>
      </c>
      <c r="H26" s="54"/>
      <c r="I26" s="12"/>
      <c r="J26" s="15"/>
      <c r="K26" s="17" t="s">
        <v>77</v>
      </c>
      <c r="O26" s="19" t="s">
        <v>46</v>
      </c>
      <c r="P26" s="20" t="s">
        <v>47</v>
      </c>
    </row>
    <row r="27" spans="2:21">
      <c r="B27" s="36"/>
      <c r="C27" s="17"/>
      <c r="D27" s="17"/>
      <c r="E27" s="26"/>
      <c r="F27" s="17"/>
      <c r="G27" s="53"/>
      <c r="H27" s="37"/>
      <c r="J27" s="15"/>
      <c r="L27" s="14">
        <f>+F12</f>
        <v>0</v>
      </c>
      <c r="M27" s="5" t="s">
        <v>78</v>
      </c>
      <c r="O27" s="21" t="s">
        <v>59</v>
      </c>
      <c r="P27" s="22" t="s">
        <v>53</v>
      </c>
    </row>
    <row r="28" spans="2:21">
      <c r="B28" s="36"/>
      <c r="C28" s="17" t="s">
        <v>49</v>
      </c>
      <c r="D28" s="17"/>
      <c r="E28" s="26" t="s">
        <v>65</v>
      </c>
      <c r="F28" s="49">
        <f>+F16</f>
        <v>0</v>
      </c>
      <c r="G28" s="26" t="s">
        <v>57</v>
      </c>
      <c r="H28" s="37"/>
      <c r="J28" s="15"/>
      <c r="K28" s="17" t="str">
        <f>+C14</f>
        <v>発生材処分費</v>
      </c>
      <c r="O28" s="21" t="s">
        <v>48</v>
      </c>
      <c r="P28" s="22"/>
    </row>
    <row r="29" spans="2:21">
      <c r="B29" s="36"/>
      <c r="C29" s="17" t="s">
        <v>50</v>
      </c>
      <c r="D29" s="17"/>
      <c r="E29" s="26"/>
      <c r="F29" s="49" t="e">
        <f>+L31+L33</f>
        <v>#N/A</v>
      </c>
      <c r="G29" s="26" t="s">
        <v>57</v>
      </c>
      <c r="H29" s="37"/>
      <c r="J29" s="14"/>
      <c r="L29" s="18">
        <f>+F14/1000</f>
        <v>0</v>
      </c>
      <c r="M29" s="5" t="s">
        <v>78</v>
      </c>
      <c r="O29" s="21"/>
      <c r="P29" s="22"/>
    </row>
    <row r="30" spans="2:21">
      <c r="B30" s="36"/>
      <c r="C30" s="17"/>
      <c r="D30" s="17"/>
      <c r="E30" s="26"/>
      <c r="F30" s="17"/>
      <c r="G30" s="26"/>
      <c r="H30" s="37"/>
      <c r="J30" s="15"/>
      <c r="K30" s="17" t="str">
        <f>+C29</f>
        <v>共通仮設費</v>
      </c>
      <c r="O30" s="23" t="str">
        <f>+D3&amp;D4</f>
        <v/>
      </c>
      <c r="P30" s="24"/>
    </row>
    <row r="31" spans="2:21">
      <c r="B31" s="36"/>
      <c r="C31" s="17" t="s">
        <v>39</v>
      </c>
      <c r="D31" s="17"/>
      <c r="E31" s="26" t="s">
        <v>41</v>
      </c>
      <c r="F31" s="49" t="e">
        <f>+L36</f>
        <v>#N/A</v>
      </c>
      <c r="G31" s="26" t="s">
        <v>57</v>
      </c>
      <c r="H31" s="37"/>
      <c r="J31" s="15"/>
      <c r="L31" s="14" t="e">
        <f>+L8</f>
        <v>#N/A</v>
      </c>
      <c r="M31" s="5" t="s">
        <v>78</v>
      </c>
    </row>
    <row r="32" spans="2:21">
      <c r="B32" s="36"/>
      <c r="C32" s="17" t="s">
        <v>51</v>
      </c>
      <c r="D32" s="17"/>
      <c r="E32" s="26"/>
      <c r="F32" s="49" t="e">
        <f>+L38</f>
        <v>#N/A</v>
      </c>
      <c r="G32" s="26" t="s">
        <v>57</v>
      </c>
      <c r="H32" s="37"/>
      <c r="J32" s="15"/>
      <c r="K32" s="17" t="str">
        <f>+C18</f>
        <v>積み上げ共通仮設</v>
      </c>
    </row>
    <row r="33" spans="2:13">
      <c r="B33" s="36"/>
      <c r="C33" s="17"/>
      <c r="D33" s="17"/>
      <c r="E33" s="26"/>
      <c r="F33" s="17"/>
      <c r="G33" s="26"/>
      <c r="H33" s="37"/>
      <c r="J33" s="15"/>
      <c r="L33" s="16">
        <f>+F26/1000</f>
        <v>0</v>
      </c>
      <c r="M33" s="5" t="s">
        <v>78</v>
      </c>
    </row>
    <row r="34" spans="2:13">
      <c r="B34" s="36"/>
      <c r="C34" s="17" t="s">
        <v>40</v>
      </c>
      <c r="D34" s="17"/>
      <c r="E34" s="26" t="s">
        <v>42</v>
      </c>
      <c r="F34" s="49" t="e">
        <f>+L41</f>
        <v>#N/A</v>
      </c>
      <c r="G34" s="26" t="s">
        <v>57</v>
      </c>
      <c r="H34" s="37"/>
    </row>
    <row r="35" spans="2:13">
      <c r="B35" s="36"/>
      <c r="C35" s="17" t="s">
        <v>52</v>
      </c>
      <c r="D35" s="17"/>
      <c r="E35" s="26"/>
      <c r="F35" s="49" t="e">
        <f>+L43</f>
        <v>#N/A</v>
      </c>
      <c r="G35" s="26" t="s">
        <v>57</v>
      </c>
      <c r="H35" s="37"/>
      <c r="K35" s="4" t="s">
        <v>79</v>
      </c>
    </row>
    <row r="36" spans="2:13">
      <c r="B36" s="36"/>
      <c r="C36" s="17"/>
      <c r="D36" s="17"/>
      <c r="E36" s="26"/>
      <c r="F36" s="17"/>
      <c r="G36" s="26"/>
      <c r="H36" s="37"/>
      <c r="L36" s="14" t="e">
        <f>+L27+L31+L33</f>
        <v>#N/A</v>
      </c>
      <c r="M36" s="5" t="s">
        <v>78</v>
      </c>
    </row>
    <row r="37" spans="2:13">
      <c r="B37" s="36"/>
      <c r="C37" s="17" t="s">
        <v>45</v>
      </c>
      <c r="D37" s="17"/>
      <c r="E37" s="17"/>
      <c r="F37" s="49" t="e">
        <f>ROUND(F34+F35,-2)</f>
        <v>#N/A</v>
      </c>
      <c r="G37" s="26" t="s">
        <v>57</v>
      </c>
      <c r="H37" s="37"/>
      <c r="K37" s="17" t="str">
        <f>+C32</f>
        <v>現場管理費</v>
      </c>
    </row>
    <row r="38" spans="2:13" ht="14.25" thickBot="1">
      <c r="B38" s="55"/>
      <c r="C38" s="56"/>
      <c r="D38" s="56"/>
      <c r="E38" s="56"/>
      <c r="F38" s="57"/>
      <c r="G38" s="57"/>
      <c r="H38" s="58"/>
      <c r="L38" s="14" t="e">
        <f>+L16</f>
        <v>#N/A</v>
      </c>
      <c r="M38" s="5" t="s">
        <v>78</v>
      </c>
    </row>
    <row r="39" spans="2:13">
      <c r="D39" s="6"/>
      <c r="E39" s="6"/>
    </row>
    <row r="40" spans="2:13">
      <c r="K40" s="17" t="str">
        <f>+C34</f>
        <v>工事原価</v>
      </c>
    </row>
    <row r="41" spans="2:13">
      <c r="L41" s="14" t="e">
        <f>+L36+L38+L29</f>
        <v>#N/A</v>
      </c>
      <c r="M41" s="5" t="s">
        <v>78</v>
      </c>
    </row>
    <row r="42" spans="2:13">
      <c r="K42" s="17" t="str">
        <f>+C35</f>
        <v>一般管理費等</v>
      </c>
    </row>
    <row r="43" spans="2:13">
      <c r="L43" s="14" t="e">
        <f>+L24</f>
        <v>#N/A</v>
      </c>
      <c r="M43" s="5" t="s">
        <v>78</v>
      </c>
    </row>
    <row r="44" spans="2:13">
      <c r="E44" s="6"/>
    </row>
    <row r="45" spans="2:13">
      <c r="D45" s="6"/>
      <c r="E45" s="6"/>
    </row>
    <row r="46" spans="2:13">
      <c r="D46" s="6"/>
      <c r="E46" s="6"/>
      <c r="J46" s="10"/>
    </row>
    <row r="47" spans="2:13">
      <c r="D47" s="6"/>
      <c r="E47" s="6"/>
      <c r="J47" s="13"/>
    </row>
    <row r="48" spans="2:13">
      <c r="D48" s="6"/>
      <c r="E48" s="6"/>
      <c r="J48" s="10"/>
    </row>
    <row r="49" spans="4:10">
      <c r="D49" s="6"/>
      <c r="E49" s="6"/>
      <c r="J49" s="10"/>
    </row>
    <row r="50" spans="4:10">
      <c r="D50" s="6"/>
      <c r="E50" s="6"/>
    </row>
    <row r="51" spans="4:10">
      <c r="D51" s="6"/>
      <c r="E51" s="6"/>
    </row>
    <row r="52" spans="4:10">
      <c r="D52" s="6"/>
      <c r="E52" s="6"/>
    </row>
    <row r="53" spans="4:10">
      <c r="D53" s="6"/>
      <c r="E53" s="6"/>
    </row>
    <row r="54" spans="4:10">
      <c r="D54" s="6"/>
      <c r="E54" s="6"/>
    </row>
    <row r="55" spans="4:10">
      <c r="D55" s="6"/>
      <c r="E55" s="6"/>
    </row>
  </sheetData>
  <mergeCells count="2">
    <mergeCell ref="B1:H1"/>
    <mergeCell ref="D6:G6"/>
  </mergeCells>
  <phoneticPr fontId="1"/>
  <dataValidations count="2">
    <dataValidation type="list" allowBlank="1" showInputMessage="1" showErrorMessage="1" sqref="D4">
      <formula1>$P$26:$P$27</formula1>
    </dataValidation>
    <dataValidation type="list" allowBlank="1" showInputMessage="1" showErrorMessage="1" sqref="D3">
      <formula1>$O$26:$O$28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概要</vt:lpstr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2024-07-31T07:37:31Z</dcterms:modified>
</cp:coreProperties>
</file>